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rokop\Desktop\NPO\úprava\"/>
    </mc:Choice>
  </mc:AlternateContent>
  <xr:revisionPtr revIDLastSave="0" documentId="13_ncr:1_{C2578770-B106-4A47-A708-BA5C7AD77D2E}" xr6:coauthVersionLast="47" xr6:coauthVersionMax="47" xr10:uidLastSave="{00000000-0000-0000-0000-000000000000}"/>
  <workbookProtection workbookAlgorithmName="SHA-512" workbookHashValue="qbLq0dECuzEjOknLGRBgItAWQQbi0ykdwOlAyaHzFwHCe35hCnpQ20Ug1xefU7eyzWr3pH7dkO3SGKwJM4rpRw==" workbookSaltValue="Ngxcbd1/3jz1G8PUVMNWKQ==" workbookSpinCount="100000" lockStructure="1"/>
  <bookViews>
    <workbookView xWindow="-120" yWindow="-120" windowWidth="20730" windowHeight="11160" xr2:uid="{00000000-000D-0000-FFFF-FFFF00000000}"/>
  </bookViews>
  <sheets>
    <sheet name="Kumulativní rozpočet projektu" sheetId="1" r:id="rId1"/>
    <sheet name="List2" sheetId="2" state="hidden" r:id="rId2"/>
    <sheet name="List1" sheetId="3" state="hidden" r:id="rId3"/>
  </sheets>
  <definedNames>
    <definedName name="_Toc422476566" localSheetId="1">List2!$B$23</definedName>
    <definedName name="_Toc422476567" localSheetId="1">List2!#REF!</definedName>
    <definedName name="_Toc422476568" localSheetId="1">List2!#REF!</definedName>
    <definedName name="_Toc422476569" localSheetId="1">List2!#REF!</definedName>
    <definedName name="_Toc422476571" localSheetId="1">List2!#REF!</definedName>
    <definedName name="_Toc422476573" localSheetId="1">List2!#REF!</definedName>
    <definedName name="_Toc422476574" localSheetId="1">List2!#REF!</definedName>
    <definedName name="_Toc422476575" localSheetId="1">List2!#REF!</definedName>
    <definedName name="_Toc422476576" localSheetId="1">List2!#REF!</definedName>
    <definedName name="_xlnm.Print_Area" localSheetId="0">'Kumulativní rozpočet projektu'!$A$1:$H$39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H19" i="1"/>
  <c r="E3" i="2"/>
  <c r="H3" i="2" s="1"/>
  <c r="H24" i="1"/>
  <c r="E4" i="2"/>
  <c r="I4" i="2" s="1"/>
  <c r="E5" i="2"/>
  <c r="J5" i="2" s="1"/>
  <c r="L5" i="2" s="1"/>
  <c r="H4" i="2" l="1"/>
  <c r="L4" i="2" s="1"/>
  <c r="I3" i="2"/>
  <c r="L3" i="2" s="1"/>
  <c r="H21" i="1"/>
  <c r="N4" i="2" l="1"/>
  <c r="F15" i="1" s="1"/>
  <c r="F20" i="1"/>
  <c r="H20" i="1"/>
  <c r="F19" i="1"/>
  <c r="F24" i="1"/>
  <c r="H22" i="1"/>
  <c r="F22" i="1"/>
  <c r="F21" i="1"/>
  <c r="A1" i="3"/>
  <c r="J23" i="1" l="1"/>
  <c r="G19" i="1"/>
  <c r="G20" i="1"/>
  <c r="G22" i="1"/>
  <c r="G21" i="1"/>
  <c r="G24" i="1"/>
  <c r="H26" i="1"/>
  <c r="F25" i="1"/>
  <c r="F26" i="1"/>
  <c r="J3" i="1"/>
  <c r="F27" i="1" l="1"/>
  <c r="H23" i="1"/>
  <c r="J25" i="1" s="1"/>
  <c r="H25" i="1" s="1"/>
  <c r="G25" i="1" s="1"/>
  <c r="F23" i="1"/>
  <c r="G23" i="1"/>
  <c r="G26" i="1"/>
  <c r="F28" i="1" l="1"/>
  <c r="G27" i="1"/>
  <c r="G28" i="1" s="1"/>
  <c r="H27" i="1"/>
  <c r="H28" i="1" s="1"/>
  <c r="C32" i="1" s="1"/>
  <c r="C34" i="1" l="1"/>
  <c r="C31" i="1"/>
  <c r="C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Prokop Tomas</author>
    <author>Urban Lukas</author>
    <author>Bajer Pavel</author>
  </authors>
  <commentList>
    <comment ref="A15" authorId="0" shapeId="0" xr:uid="{6D964B03-BF69-4650-B542-52E1484B0499}">
      <text>
        <r>
          <rPr>
            <sz val="9"/>
            <color indexed="81"/>
            <rFont val="Tahoma"/>
            <charset val="1"/>
          </rPr>
          <t xml:space="preserve">včetně navýšení kapacity předcházení vzniku odpadů v případě komunitních kompostáren,  kalů z komunálních ČOV a digestátu/fugátu
</t>
        </r>
      </text>
    </comment>
    <comment ref="A23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38"/>
          </rPr>
          <t>Přímé realizační výdaje jsou výdaje přímo přispívající ke splnění cílů příslušného projektu. Do přímých realizačních výdajů jsou zahrnuty i náklady na Certifikaci kompostu. Naopak nelze zahrnout projektovou přípravu, technický dozor investora, autorský dozor, koordinátora BOZP a výdaje na zajištění publicity projektu.</t>
        </r>
      </text>
    </comment>
    <comment ref="B23" authorId="1" shapeId="0" xr:uid="{00000000-0006-0000-0000-000004000000}">
      <text>
        <r>
          <rPr>
            <b/>
            <sz val="10"/>
            <color indexed="81"/>
            <rFont val="Tahoma"/>
            <family val="2"/>
            <charset val="238"/>
          </rPr>
          <t>Tato částka je způsobilá do výše nákladové efektivnosti dle kapitoly 9 výzvy.</t>
        </r>
      </text>
    </comment>
    <comment ref="B24" authorId="0" shapeId="0" xr:uid="{00000000-0006-0000-0000-000005000000}">
      <text>
        <r>
          <rPr>
            <b/>
            <sz val="10"/>
            <color indexed="81"/>
            <rFont val="Tahoma"/>
            <family val="2"/>
            <charset val="238"/>
          </rPr>
          <t>Náklady na „Certifikaci kompostu dle ISO norem“ – tyto náklady nejsou započítávány do limitu nákladové efektivnosti dle  předchozího bodu</t>
        </r>
        <r>
          <rPr>
            <b/>
            <sz val="9"/>
            <color indexed="81"/>
            <rFont val="Tahoma"/>
            <family val="2"/>
            <charset val="238"/>
          </rPr>
          <t>. Pouze pro Aktivity A a B.</t>
        </r>
      </text>
    </comment>
    <comment ref="B25" authorId="0" shapeId="0" xr:uid="{00000000-0006-0000-0000-000006000000}">
      <text>
        <r>
          <rPr>
            <b/>
            <sz val="10"/>
            <color indexed="81"/>
            <rFont val="Tahoma"/>
            <family val="2"/>
            <charset val="238"/>
          </rPr>
          <t>Projektová příprava maximálně do výše 5 % z přímých způsobilých realizačních výdajů</t>
        </r>
      </text>
    </comment>
    <comment ref="B26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>Publicita projektu dle čl. 15 této výzvy, maximálně však 5 tis. Kč bez DPH.</t>
        </r>
      </text>
    </comment>
  </commentList>
</comments>
</file>

<file path=xl/sharedStrings.xml><?xml version="1.0" encoding="utf-8"?>
<sst xmlns="http://schemas.openxmlformats.org/spreadsheetml/2006/main" count="78" uniqueCount="69">
  <si>
    <t>Souhrnný rozpočet</t>
  </si>
  <si>
    <t>Propagace</t>
  </si>
  <si>
    <t>Celkem</t>
  </si>
  <si>
    <t>Celkové nezpůsobilé výdaje projektu</t>
  </si>
  <si>
    <t>Celkové způsobilé výdaje projektu</t>
  </si>
  <si>
    <t xml:space="preserve">Celkem </t>
  </si>
  <si>
    <t>Projektová příprava</t>
  </si>
  <si>
    <t>Celkové výdaje projektu</t>
  </si>
  <si>
    <t>Důležité informace jsou označeny červeným trojúhelníkem v pravém horním rohu buněk.</t>
  </si>
  <si>
    <t>Podpora dle nařízení Komise (EU) č. 1407/2013 (de minimis)</t>
  </si>
  <si>
    <t>nerelevantní</t>
  </si>
  <si>
    <t>velký podnik</t>
  </si>
  <si>
    <t>střední podnik</t>
  </si>
  <si>
    <t>malý podnik</t>
  </si>
  <si>
    <t>stavební objekty</t>
  </si>
  <si>
    <t>dodávky</t>
  </si>
  <si>
    <t>Instrukce:</t>
  </si>
  <si>
    <t>Název žadatele:</t>
  </si>
  <si>
    <t>Název projektu:</t>
  </si>
  <si>
    <t>Zpracoval:</t>
  </si>
  <si>
    <t xml:space="preserve">2.7.1.1 Budování recyklační infrastruktury </t>
  </si>
  <si>
    <t>NPO - KUMULATIVNÍ ROZPOČET PROJEKTU</t>
  </si>
  <si>
    <t>Aktivita:</t>
  </si>
  <si>
    <t>článek 14 GBER</t>
  </si>
  <si>
    <t>článek 14 ABER</t>
  </si>
  <si>
    <t>Certifikace kompostu</t>
  </si>
  <si>
    <t>Přímé realizační výdaje</t>
  </si>
  <si>
    <t>Procento DPH</t>
  </si>
  <si>
    <t>Nezpůsobilá část celkových výdajů (Kč)</t>
  </si>
  <si>
    <t>Způsobilá část celkových výdajů (Kč)</t>
  </si>
  <si>
    <t>Indikátory projektu:</t>
  </si>
  <si>
    <t>Kapacita pro zapravení kompostu do ZPF:</t>
  </si>
  <si>
    <t>t/rok</t>
  </si>
  <si>
    <t>ha</t>
  </si>
  <si>
    <t>Navýšení kapacity pro zpracování Biologicky rozložitelných komunálních odpadů:</t>
  </si>
  <si>
    <t>Editovat pouze světle hnědá  pole!</t>
  </si>
  <si>
    <t>Kč</t>
  </si>
  <si>
    <t>%</t>
  </si>
  <si>
    <t>Náklady bez DPH
(Kč)</t>
  </si>
  <si>
    <t>Náklady s DPH
(Kč)</t>
  </si>
  <si>
    <t>Dotace</t>
  </si>
  <si>
    <t>Komentář:</t>
  </si>
  <si>
    <t>Souhrn:</t>
  </si>
  <si>
    <t xml:space="preserve">POZOR - špatná kombinace Aktivity a typu Veřejné podpory  </t>
  </si>
  <si>
    <t>=A(B2=1;A22=1)</t>
  </si>
  <si>
    <t>Odkaz na stanovení podpory dle regionu ZDE</t>
  </si>
  <si>
    <t>A</t>
  </si>
  <si>
    <t>B</t>
  </si>
  <si>
    <t>C</t>
  </si>
  <si>
    <t>a</t>
  </si>
  <si>
    <t>b</t>
  </si>
  <si>
    <t>tuny</t>
  </si>
  <si>
    <t>plocha</t>
  </si>
  <si>
    <t>c</t>
  </si>
  <si>
    <t>kapacita</t>
  </si>
  <si>
    <t>nej</t>
  </si>
  <si>
    <t>Maximální způsobilé přímé realizační výdaje (bez výdaje na certifikaci kompostu):</t>
  </si>
  <si>
    <t>Obhospodařovaná plocha ZPF:</t>
  </si>
  <si>
    <t>aktivita  B</t>
  </si>
  <si>
    <t>aktivita  C</t>
  </si>
  <si>
    <t>aktivita  A</t>
  </si>
  <si>
    <t>Celkem bez výdaje na certifikaci kompostu</t>
  </si>
  <si>
    <t>Přímé realizační výdaje "A"</t>
  </si>
  <si>
    <t>Přímé realizační výdaje "B"</t>
  </si>
  <si>
    <t>Veřejná podpora:</t>
  </si>
  <si>
    <t>Míra podpory:</t>
  </si>
  <si>
    <t>IČ Žadatele:</t>
  </si>
  <si>
    <t xml:space="preserve">Hodnotu v poli kapacita pro zapravení  kompostu do ZPF (pole B13) stanoví žadatel dle svých možností a podmínek v zemědělském podniku.  Jedná o jedno z kritérií pro určení maximální možné výše podpory (viz „maximální nákladová efektivnost“ kap 9 výzvy.). Druhým výpočtovým kritériem je Obhospodařovaná plocha ZPF (pole B14), která vyjadřuje celkovou plochu ZPF, jíž zemědělec disponuje, a slouží pouze k určení maximální možné výše podpory. </t>
  </si>
  <si>
    <t>Podáním žádosti se žadatel zavazuje, že množství kompostu, které uvedl v poli B13, bude aplikovat ročně po dobu 5ti let, a to v dávce minimálně 40 t/ha za 5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</si>
</sst>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36"/>
      <color theme="2" tint="-0.499984740745262"/>
      <name val="Calibri"/>
      <family val="2"/>
      <charset val="238"/>
      <scheme val="minor"/>
    </font>
    <font>
      <b/>
      <sz val="16"/>
      <color theme="2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9"/>
      <color indexed="81"/>
      <name val="Tahoma"/>
      <charset val="1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" fillId="0" borderId="0" xfId="0" applyFont="1" applyAlignment="1">
      <alignment vertical="center"/>
    </xf>
    <xf numFmtId="3" fontId="6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9" fillId="2" borderId="0" xfId="0" applyNumberFormat="1" applyFont="1" applyFill="1"/>
    <xf numFmtId="164" fontId="9" fillId="0" borderId="0" xfId="0" applyNumberFormat="1" applyFont="1"/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9" fontId="0" fillId="0" borderId="10" xfId="0" applyNumberFormat="1" applyBorder="1" applyAlignment="1" applyProtection="1">
      <alignment horizontal="center" vertical="center"/>
      <protection locked="0"/>
    </xf>
    <xf numFmtId="9" fontId="0" fillId="0" borderId="11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9" fontId="0" fillId="0" borderId="12" xfId="0" applyNumberFormat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9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0" xfId="0" applyFill="1"/>
    <xf numFmtId="0" fontId="1" fillId="2" borderId="0" xfId="0" applyFont="1" applyFill="1" applyAlignment="1">
      <alignment horizontal="right" vertical="top"/>
    </xf>
    <xf numFmtId="164" fontId="0" fillId="0" borderId="4" xfId="0" applyNumberFormat="1" applyBorder="1" applyAlignment="1">
      <alignment vertical="top"/>
    </xf>
    <xf numFmtId="164" fontId="0" fillId="0" borderId="6" xfId="0" applyNumberFormat="1" applyBorder="1" applyAlignment="1">
      <alignment vertical="top"/>
    </xf>
    <xf numFmtId="164" fontId="16" fillId="0" borderId="9" xfId="0" applyNumberFormat="1" applyFont="1" applyBorder="1" applyAlignment="1">
      <alignment vertical="top"/>
    </xf>
    <xf numFmtId="0" fontId="1" fillId="2" borderId="0" xfId="0" applyFont="1" applyFill="1" applyAlignment="1">
      <alignment vertical="center" wrapText="1"/>
    </xf>
    <xf numFmtId="49" fontId="0" fillId="0" borderId="0" xfId="0" applyNumberFormat="1" applyAlignment="1" applyProtection="1">
      <alignment wrapText="1"/>
      <protection locked="0" hidden="1"/>
    </xf>
    <xf numFmtId="0" fontId="9" fillId="0" borderId="0" xfId="0" applyFont="1" applyAlignment="1">
      <alignment vertical="top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9" fontId="0" fillId="3" borderId="11" xfId="0" applyNumberFormat="1" applyFill="1" applyBorder="1" applyAlignment="1" applyProtection="1">
      <alignment horizontal="center" vertical="center"/>
      <protection locked="0"/>
    </xf>
    <xf numFmtId="9" fontId="1" fillId="4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0" fontId="9" fillId="0" borderId="0" xfId="0" applyFont="1" applyAlignment="1">
      <alignment horizontal="left" vertical="center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/>
    <xf numFmtId="164" fontId="19" fillId="4" borderId="10" xfId="0" applyNumberFormat="1" applyFont="1" applyFill="1" applyBorder="1" applyAlignment="1">
      <alignment horizontal="center" vertical="center"/>
    </xf>
    <xf numFmtId="164" fontId="19" fillId="4" borderId="4" xfId="0" applyNumberFormat="1" applyFont="1" applyFill="1" applyBorder="1" applyAlignment="1">
      <alignment horizontal="center" vertical="center"/>
    </xf>
    <xf numFmtId="164" fontId="19" fillId="4" borderId="9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64" fontId="20" fillId="4" borderId="6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0" xfId="0" applyFill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8" fillId="0" borderId="0" xfId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20">
    <dxf>
      <font>
        <b/>
        <i val="0"/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theme="1"/>
      </font>
    </dxf>
    <dxf>
      <fill>
        <patternFill>
          <bgColor theme="2" tint="-9.9948118533890809E-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rgb="FF00B0F0"/>
      </font>
    </dxf>
    <dxf>
      <font>
        <b/>
        <i val="0"/>
        <color rgb="FFFF0000"/>
      </font>
    </dxf>
    <dxf>
      <font>
        <color theme="0"/>
      </font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List2!$A$22" fmlaRange="List2!$B$22:$B$24" noThreeD="1" sel="1" val="0"/>
</file>

<file path=xl/ctrlProps/ctrlProp2.xml><?xml version="1.0" encoding="utf-8"?>
<formControlPr xmlns="http://schemas.microsoft.com/office/spreadsheetml/2009/9/main" objectType="Drop" dropLines="10" dropStyle="combo" dx="16" fmlaLink="List2!$B$2:$B$11" fmlaRange="List2!$C$2:$C$11" noThreeD="1" sel="1" val="0"/>
</file>

<file path=xl/ctrlProps/ctrlProp3.xml><?xml version="1.0" encoding="utf-8"?>
<formControlPr xmlns="http://schemas.microsoft.com/office/spreadsheetml/2009/9/main" objectType="Drop" dropStyle="combo" dx="16" fmlaLink="$E$34" fmlaRange="$A$27:$A$36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257175</xdr:rowOff>
        </xdr:from>
        <xdr:to>
          <xdr:col>7</xdr:col>
          <xdr:colOff>1676400</xdr:colOff>
          <xdr:row>9</xdr:row>
          <xdr:rowOff>228600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400050</xdr:rowOff>
        </xdr:from>
        <xdr:to>
          <xdr:col>7</xdr:col>
          <xdr:colOff>1676400</xdr:colOff>
          <xdr:row>8</xdr:row>
          <xdr:rowOff>219075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605117</xdr:colOff>
      <xdr:row>34</xdr:row>
      <xdr:rowOff>358589</xdr:rowOff>
    </xdr:from>
    <xdr:to>
      <xdr:col>8</xdr:col>
      <xdr:colOff>1</xdr:colOff>
      <xdr:row>36</xdr:row>
      <xdr:rowOff>67237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12729883"/>
          <a:ext cx="6813178" cy="493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30</xdr:row>
          <xdr:rowOff>38100</xdr:rowOff>
        </xdr:from>
        <xdr:to>
          <xdr:col>7</xdr:col>
          <xdr:colOff>428625</xdr:colOff>
          <xdr:row>31</xdr:row>
          <xdr:rowOff>104775</xdr:rowOff>
        </xdr:to>
        <xdr:sp macro="" textlink="">
          <xdr:nvSpPr>
            <xdr:cNvPr id="4100" name="Drop Down 4" descr="Seznam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4427764</xdr:colOff>
      <xdr:row>6</xdr:row>
      <xdr:rowOff>304799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35193" y="22642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4427764</xdr:colOff>
      <xdr:row>6</xdr:row>
      <xdr:rowOff>304799</xdr:rowOff>
    </xdr:from>
    <xdr:ext cx="27296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35193" y="2264228"/>
              <a:ext cx="2729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i="1">
                        <a:latin typeface="Cambria Math" panose="02040503050406030204" pitchFamily="18" charset="0"/>
                      </a:rPr>
                      <m:t>∗∗∗∗</m:t>
                    </m:r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9435193" y="2264228"/>
              <a:ext cx="2729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i="0">
                  <a:latin typeface="Cambria Math" panose="02040503050406030204" pitchFamily="18" charset="0"/>
                </a:rPr>
                <a:t>****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ohs.cz/cs/informacni-centrum/tiskove-zpravy/verejna-podpora/3093-nova-mapa-regionalni-podpory-na-leta-2022-2027-schvalena-evropskou-komisi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J38"/>
  <sheetViews>
    <sheetView showGridLines="0" tabSelected="1" zoomScale="85" zoomScaleNormal="85" zoomScaleSheetLayoutView="100" workbookViewId="0">
      <selection activeCell="D19" sqref="D19"/>
    </sheetView>
  </sheetViews>
  <sheetFormatPr defaultRowHeight="15" x14ac:dyDescent="0.25"/>
  <cols>
    <col min="1" max="1" width="39.42578125" style="9" customWidth="1"/>
    <col min="2" max="2" width="22.140625" customWidth="1"/>
    <col min="3" max="3" width="23.42578125" customWidth="1"/>
    <col min="4" max="5" width="19.42578125" customWidth="1"/>
    <col min="6" max="6" width="20.140625" customWidth="1"/>
    <col min="7" max="7" width="21.85546875" customWidth="1"/>
    <col min="8" max="8" width="30.28515625" customWidth="1"/>
    <col min="9" max="9" width="12" customWidth="1"/>
    <col min="10" max="10" width="59.7109375" customWidth="1"/>
    <col min="11" max="11" width="26.7109375" customWidth="1"/>
    <col min="12" max="12" width="10.85546875" bestFit="1" customWidth="1"/>
  </cols>
  <sheetData>
    <row r="1" spans="1:10" ht="63" customHeight="1" x14ac:dyDescent="0.7">
      <c r="A1" s="100" t="s">
        <v>21</v>
      </c>
      <c r="B1" s="100"/>
      <c r="C1" s="100"/>
      <c r="D1" s="100"/>
      <c r="E1" s="100"/>
      <c r="F1" s="100"/>
      <c r="G1" s="100"/>
      <c r="H1" s="100"/>
    </row>
    <row r="2" spans="1:10" ht="20.25" customHeight="1" x14ac:dyDescent="0.25">
      <c r="A2" s="107" t="s">
        <v>20</v>
      </c>
      <c r="B2" s="107"/>
      <c r="C2" s="107"/>
      <c r="D2" s="107"/>
      <c r="E2" s="107"/>
      <c r="F2" s="107"/>
      <c r="G2" s="107"/>
      <c r="H2" s="107"/>
    </row>
    <row r="3" spans="1:10" ht="22.5" customHeight="1" x14ac:dyDescent="0.25">
      <c r="J3" s="25">
        <f>B13*3000</f>
        <v>0</v>
      </c>
    </row>
    <row r="4" spans="1:10" ht="13.5" customHeight="1" x14ac:dyDescent="0.25">
      <c r="A4" s="11" t="s">
        <v>17</v>
      </c>
      <c r="B4" s="101"/>
      <c r="C4" s="101"/>
      <c r="D4" s="101"/>
      <c r="E4" s="101"/>
      <c r="G4" s="21" t="s">
        <v>16</v>
      </c>
    </row>
    <row r="5" spans="1:10" ht="13.5" customHeight="1" x14ac:dyDescent="0.25">
      <c r="A5" s="11" t="s">
        <v>66</v>
      </c>
      <c r="B5" s="101"/>
      <c r="C5" s="101"/>
      <c r="D5" s="101"/>
      <c r="E5" s="101"/>
      <c r="G5" s="17" t="s">
        <v>35</v>
      </c>
    </row>
    <row r="6" spans="1:10" ht="15" customHeight="1" x14ac:dyDescent="0.25">
      <c r="A6" s="11" t="s">
        <v>18</v>
      </c>
      <c r="B6" s="101"/>
      <c r="C6" s="101"/>
      <c r="D6" s="101"/>
      <c r="E6" s="101"/>
      <c r="G6" s="113" t="s">
        <v>8</v>
      </c>
      <c r="H6" s="113"/>
    </row>
    <row r="7" spans="1:10" ht="15" customHeight="1" x14ac:dyDescent="0.25">
      <c r="A7" s="11"/>
      <c r="G7" s="113"/>
      <c r="H7" s="113"/>
    </row>
    <row r="8" spans="1:10" ht="33" customHeight="1" x14ac:dyDescent="0.35">
      <c r="A8" s="11"/>
      <c r="B8" s="10"/>
      <c r="G8" s="113"/>
      <c r="H8" s="113"/>
    </row>
    <row r="9" spans="1:10" ht="21.75" customHeight="1" x14ac:dyDescent="0.25">
      <c r="A9" s="19" t="s">
        <v>22</v>
      </c>
      <c r="B9" s="5"/>
    </row>
    <row r="10" spans="1:10" ht="21.75" customHeight="1" thickBot="1" x14ac:dyDescent="0.3">
      <c r="A10" s="19" t="s">
        <v>64</v>
      </c>
      <c r="B10" s="5"/>
    </row>
    <row r="11" spans="1:10" ht="54.75" customHeight="1" thickBot="1" x14ac:dyDescent="0.3">
      <c r="A11" s="19" t="s">
        <v>65</v>
      </c>
      <c r="B11" s="69">
        <f>IF(List2!A22=2,"doplň % do buňky G11 dle velikosti podniku a regionu",IF(List2!B2&gt;=2,70,60))</f>
        <v>60</v>
      </c>
      <c r="C11" s="23" t="s">
        <v>37</v>
      </c>
      <c r="D11" s="106" t="s">
        <v>45</v>
      </c>
      <c r="E11" s="106"/>
      <c r="G11" s="67"/>
      <c r="H11" s="68" t="s">
        <v>37</v>
      </c>
    </row>
    <row r="12" spans="1:10" ht="43.5" customHeight="1" x14ac:dyDescent="0.35">
      <c r="A12" s="20" t="s">
        <v>30</v>
      </c>
      <c r="D12" s="48" t="s">
        <v>43</v>
      </c>
      <c r="H12" s="114"/>
    </row>
    <row r="13" spans="1:10" ht="30" customHeight="1" x14ac:dyDescent="0.25">
      <c r="A13" s="19" t="s">
        <v>31</v>
      </c>
      <c r="B13" s="24"/>
      <c r="C13" s="23" t="s">
        <v>32</v>
      </c>
      <c r="D13" s="81" t="s">
        <v>68</v>
      </c>
      <c r="E13" s="81"/>
      <c r="F13" s="81"/>
      <c r="G13" s="81"/>
      <c r="H13" s="114"/>
      <c r="J13" s="22"/>
    </row>
    <row r="14" spans="1:10" ht="30" customHeight="1" thickBot="1" x14ac:dyDescent="0.3">
      <c r="A14" s="19" t="s">
        <v>57</v>
      </c>
      <c r="B14" s="24"/>
      <c r="C14" s="23" t="s">
        <v>33</v>
      </c>
      <c r="D14" s="112" t="s">
        <v>56</v>
      </c>
      <c r="E14" s="112"/>
      <c r="F14" s="112"/>
      <c r="G14" s="112"/>
      <c r="H14" s="114"/>
    </row>
    <row r="15" spans="1:10" ht="30" customHeight="1" thickBot="1" x14ac:dyDescent="0.3">
      <c r="A15" s="18" t="s">
        <v>34</v>
      </c>
      <c r="B15" s="24"/>
      <c r="C15" s="23" t="s">
        <v>32</v>
      </c>
      <c r="D15" s="4"/>
      <c r="E15" s="4"/>
      <c r="F15" s="26">
        <f>List2!N4</f>
        <v>0</v>
      </c>
      <c r="G15" s="23" t="s">
        <v>36</v>
      </c>
      <c r="H15" s="114"/>
    </row>
    <row r="16" spans="1:10" ht="54" customHeight="1" thickBot="1" x14ac:dyDescent="0.4">
      <c r="A16" s="20" t="s">
        <v>0</v>
      </c>
      <c r="B16" s="80" t="s">
        <v>67</v>
      </c>
      <c r="C16" s="80"/>
      <c r="D16" s="80"/>
      <c r="E16" s="80"/>
      <c r="F16" s="80"/>
      <c r="G16" s="80"/>
      <c r="H16" s="80"/>
    </row>
    <row r="17" spans="1:10" s="9" customFormat="1" ht="15" customHeight="1" x14ac:dyDescent="0.25">
      <c r="A17" s="108"/>
      <c r="B17" s="109"/>
      <c r="C17" s="104"/>
      <c r="D17" s="102" t="s">
        <v>38</v>
      </c>
      <c r="E17" s="102" t="s">
        <v>27</v>
      </c>
      <c r="F17" s="102" t="s">
        <v>39</v>
      </c>
      <c r="G17" s="102" t="s">
        <v>28</v>
      </c>
      <c r="H17" s="104" t="s">
        <v>29</v>
      </c>
    </row>
    <row r="18" spans="1:10" ht="87.75" customHeight="1" thickBot="1" x14ac:dyDescent="0.3">
      <c r="A18" s="110"/>
      <c r="B18" s="111"/>
      <c r="C18" s="105"/>
      <c r="D18" s="103"/>
      <c r="E18" s="103"/>
      <c r="F18" s="103"/>
      <c r="G18" s="103"/>
      <c r="H18" s="105"/>
    </row>
    <row r="19" spans="1:10" ht="22.5" customHeight="1" thickBot="1" x14ac:dyDescent="0.3">
      <c r="A19" s="78" t="s">
        <v>60</v>
      </c>
      <c r="B19" s="84" t="s">
        <v>62</v>
      </c>
      <c r="C19" s="85"/>
      <c r="D19" s="36"/>
      <c r="E19" s="35">
        <v>0.21</v>
      </c>
      <c r="F19" s="50">
        <f>IF(List2!B2=1,E19*D19+D19,0)</f>
        <v>0</v>
      </c>
      <c r="G19" s="76">
        <f>IF(List2!B2=1,F19-H19,0)</f>
        <v>0</v>
      </c>
      <c r="H19" s="79">
        <f>IF(List2!B2=1,D19,0)</f>
        <v>0</v>
      </c>
    </row>
    <row r="20" spans="1:10" ht="22.5" customHeight="1" thickBot="1" x14ac:dyDescent="0.3">
      <c r="A20" s="54" t="s">
        <v>58</v>
      </c>
      <c r="B20" s="115" t="s">
        <v>63</v>
      </c>
      <c r="C20" s="116"/>
      <c r="D20" s="32"/>
      <c r="E20" s="34">
        <v>0.21</v>
      </c>
      <c r="F20" s="49">
        <f>IF(List2!B2=2,E20*D20+D20,0)</f>
        <v>0</v>
      </c>
      <c r="G20" s="75">
        <f>IF(List2!B2=2,F20-H20,0)</f>
        <v>0</v>
      </c>
      <c r="H20" s="72">
        <f>IF(List2!B2=2,D20,0)</f>
        <v>0</v>
      </c>
    </row>
    <row r="21" spans="1:10" ht="22.5" customHeight="1" x14ac:dyDescent="0.25">
      <c r="A21" s="98" t="s">
        <v>59</v>
      </c>
      <c r="B21" s="91" t="s">
        <v>14</v>
      </c>
      <c r="C21" s="92"/>
      <c r="D21" s="32"/>
      <c r="E21" s="34">
        <v>0.21</v>
      </c>
      <c r="F21" s="49">
        <f>IF(List2!B2=3,E21*D21+D21,0)</f>
        <v>0</v>
      </c>
      <c r="G21" s="75">
        <f>IF(List2!B2=3,F21-H21,0)</f>
        <v>0</v>
      </c>
      <c r="H21" s="73">
        <f>IF(List2!B2=3,D21,0)</f>
        <v>0</v>
      </c>
    </row>
    <row r="22" spans="1:10" ht="22.5" customHeight="1" thickBot="1" x14ac:dyDescent="0.3">
      <c r="A22" s="99"/>
      <c r="B22" s="93" t="s">
        <v>15</v>
      </c>
      <c r="C22" s="94"/>
      <c r="D22" s="36"/>
      <c r="E22" s="37">
        <v>0.21</v>
      </c>
      <c r="F22" s="53">
        <f>IF(List2!B2=3,E22*D22+D22,0)</f>
        <v>0</v>
      </c>
      <c r="G22" s="77">
        <f>IF(List2!B2=3,F22-H22,0)</f>
        <v>0</v>
      </c>
      <c r="H22" s="74">
        <f>IF(List2!B2=3,D22,0)</f>
        <v>0</v>
      </c>
    </row>
    <row r="23" spans="1:10" ht="22.5" customHeight="1" x14ac:dyDescent="0.25">
      <c r="A23" s="98" t="s">
        <v>26</v>
      </c>
      <c r="B23" s="95" t="s">
        <v>61</v>
      </c>
      <c r="C23" s="96"/>
      <c r="D23" s="57"/>
      <c r="E23" s="58"/>
      <c r="F23" s="57">
        <f>SUM(F19:F22)</f>
        <v>0</v>
      </c>
      <c r="G23" s="57">
        <f>SUM(G19:G22)</f>
        <v>0</v>
      </c>
      <c r="H23" s="59">
        <f>IF(J23&gt;=F15,F15,J23)</f>
        <v>0</v>
      </c>
      <c r="J23" s="27">
        <f>H19+H20+H21+H22</f>
        <v>0</v>
      </c>
    </row>
    <row r="24" spans="1:10" ht="22.5" customHeight="1" thickBot="1" x14ac:dyDescent="0.3">
      <c r="A24" s="98"/>
      <c r="B24" s="93" t="s">
        <v>25</v>
      </c>
      <c r="C24" s="94"/>
      <c r="D24" s="33"/>
      <c r="E24" s="37">
        <v>0.21</v>
      </c>
      <c r="F24" s="53">
        <f>IF(List2!B2=1,0,E24*D24+D24)</f>
        <v>0</v>
      </c>
      <c r="G24" s="50">
        <f>IF(List2!B2=1,0,F24-H24)</f>
        <v>0</v>
      </c>
      <c r="H24" s="53">
        <f>IF(List2!B2=1,0,IF(D24&gt;50000,50000,D24))</f>
        <v>0</v>
      </c>
    </row>
    <row r="25" spans="1:10" ht="22.5" customHeight="1" x14ac:dyDescent="0.25">
      <c r="A25" s="97" t="s">
        <v>6</v>
      </c>
      <c r="B25" s="91" t="s">
        <v>6</v>
      </c>
      <c r="C25" s="92"/>
      <c r="D25" s="38"/>
      <c r="E25" s="39">
        <v>0.21</v>
      </c>
      <c r="F25" s="49">
        <f t="shared" ref="F25:F26" si="0">E25*D25+D25</f>
        <v>0</v>
      </c>
      <c r="G25" s="49">
        <f t="shared" ref="G25:G26" si="1">F25-H25</f>
        <v>0</v>
      </c>
      <c r="H25" s="52">
        <f>IF(J25&gt;=D25,D25,J25)</f>
        <v>0</v>
      </c>
      <c r="J25" s="28">
        <f>H23*0.05</f>
        <v>0</v>
      </c>
    </row>
    <row r="26" spans="1:10" ht="22.5" customHeight="1" x14ac:dyDescent="0.25">
      <c r="A26" s="98"/>
      <c r="B26" s="84" t="s">
        <v>1</v>
      </c>
      <c r="C26" s="85"/>
      <c r="D26" s="62"/>
      <c r="E26" s="63">
        <v>0.21</v>
      </c>
      <c r="F26" s="50">
        <f t="shared" si="0"/>
        <v>0</v>
      </c>
      <c r="G26" s="50">
        <f t="shared" si="1"/>
        <v>0</v>
      </c>
      <c r="H26" s="51">
        <f>IF(D26&gt;=5000,5000,D26)</f>
        <v>0</v>
      </c>
    </row>
    <row r="27" spans="1:10" ht="22.5" customHeight="1" thickBot="1" x14ac:dyDescent="0.3">
      <c r="A27" s="99"/>
      <c r="B27" s="60" t="s">
        <v>5</v>
      </c>
      <c r="C27" s="60"/>
      <c r="D27" s="61"/>
      <c r="E27" s="64"/>
      <c r="F27" s="61">
        <f t="shared" ref="F27" si="2">SUM(F25:F26)</f>
        <v>0</v>
      </c>
      <c r="G27" s="61">
        <f t="shared" ref="G27" si="3">SUM(G25:G26)</f>
        <v>0</v>
      </c>
      <c r="H27" s="61">
        <f t="shared" ref="H27" si="4">SUM(H25:H26)</f>
        <v>0</v>
      </c>
    </row>
    <row r="28" spans="1:10" s="1" customFormat="1" ht="22.5" customHeight="1" thickBot="1" x14ac:dyDescent="0.3">
      <c r="A28" s="82" t="s">
        <v>2</v>
      </c>
      <c r="B28" s="83"/>
      <c r="C28" s="83"/>
      <c r="D28" s="66"/>
      <c r="E28" s="65"/>
      <c r="F28" s="55">
        <f t="shared" ref="F28" si="5">F23+F24+F27</f>
        <v>0</v>
      </c>
      <c r="G28" s="55">
        <f t="shared" ref="G28" si="6">G23+G24+G27</f>
        <v>0</v>
      </c>
      <c r="H28" s="56">
        <f>H23+H24+H27</f>
        <v>0</v>
      </c>
    </row>
    <row r="29" spans="1:10" ht="18" customHeight="1" x14ac:dyDescent="0.25">
      <c r="G29" s="40"/>
      <c r="H29" s="40"/>
    </row>
    <row r="30" spans="1:10" ht="18" customHeight="1" thickBot="1" x14ac:dyDescent="0.4">
      <c r="A30" s="20" t="s">
        <v>42</v>
      </c>
      <c r="D30" s="13"/>
      <c r="E30" s="20" t="s">
        <v>41</v>
      </c>
      <c r="G30" s="15"/>
      <c r="H30" s="15"/>
    </row>
    <row r="31" spans="1:10" s="15" customFormat="1" ht="18" customHeight="1" x14ac:dyDescent="0.25">
      <c r="A31" s="87" t="s">
        <v>7</v>
      </c>
      <c r="B31" s="88"/>
      <c r="C31" s="43">
        <f>F28</f>
        <v>0</v>
      </c>
      <c r="D31" s="14"/>
      <c r="E31" s="90"/>
      <c r="F31" s="90"/>
      <c r="G31" s="90"/>
      <c r="H31" s="90"/>
    </row>
    <row r="32" spans="1:10" s="15" customFormat="1" ht="18" customHeight="1" x14ac:dyDescent="0.25">
      <c r="A32" s="29" t="s">
        <v>4</v>
      </c>
      <c r="B32" s="16"/>
      <c r="C32" s="44">
        <f>H28</f>
        <v>0</v>
      </c>
      <c r="E32" s="90"/>
      <c r="F32" s="90"/>
      <c r="G32" s="90"/>
      <c r="H32" s="90"/>
    </row>
    <row r="33" spans="1:8" s="15" customFormat="1" ht="18" customHeight="1" x14ac:dyDescent="0.25">
      <c r="A33" s="29" t="s">
        <v>3</v>
      </c>
      <c r="B33" s="16"/>
      <c r="C33" s="44">
        <f>C31-C32</f>
        <v>0</v>
      </c>
      <c r="E33" s="90"/>
      <c r="F33" s="90"/>
      <c r="G33" s="90"/>
      <c r="H33" s="90"/>
    </row>
    <row r="34" spans="1:8" s="15" customFormat="1" ht="18" customHeight="1" thickBot="1" x14ac:dyDescent="0.3">
      <c r="A34" s="30" t="s">
        <v>40</v>
      </c>
      <c r="B34" s="31"/>
      <c r="C34" s="45">
        <f>IF(List2!$A$22=2,C32*G11/100,C32*B11/100)</f>
        <v>0</v>
      </c>
      <c r="E34" s="90"/>
      <c r="F34" s="90"/>
      <c r="G34" s="90"/>
      <c r="H34" s="90"/>
    </row>
    <row r="35" spans="1:8" ht="39" customHeight="1" x14ac:dyDescent="0.25">
      <c r="E35" s="41"/>
      <c r="F35" s="41"/>
      <c r="G35" s="41"/>
      <c r="H35" s="41"/>
    </row>
    <row r="36" spans="1:8" ht="23.25" customHeight="1" x14ac:dyDescent="0.25">
      <c r="A36" s="18" t="s">
        <v>19</v>
      </c>
      <c r="B36" s="89"/>
      <c r="C36" s="89"/>
      <c r="D36" s="46"/>
      <c r="E36" s="41"/>
      <c r="F36" s="42"/>
      <c r="G36" s="86"/>
      <c r="H36" s="86"/>
    </row>
    <row r="37" spans="1:8" ht="36.75" customHeight="1" x14ac:dyDescent="0.25"/>
    <row r="38" spans="1:8" ht="67.5" customHeight="1" x14ac:dyDescent="0.25"/>
  </sheetData>
  <sheetProtection algorithmName="SHA-512" hashValue="OMgvpVapxeXi4FPp/+foHgm4vVs/YwrfCb0nT1AYbiNQs4spPS1xAQYuynU6qRCUg3A7tAsAxZPq65O2rx5nCw==" saltValue="gPvpyEFcPhZIlWWyjTCCDQ==" spinCount="100000" sheet="1" selectLockedCells="1"/>
  <mergeCells count="33">
    <mergeCell ref="A21:A22"/>
    <mergeCell ref="B22:C22"/>
    <mergeCell ref="A1:H1"/>
    <mergeCell ref="B4:E4"/>
    <mergeCell ref="B6:E6"/>
    <mergeCell ref="D17:D18"/>
    <mergeCell ref="H17:H18"/>
    <mergeCell ref="G17:G18"/>
    <mergeCell ref="D11:E11"/>
    <mergeCell ref="A2:H2"/>
    <mergeCell ref="A17:C18"/>
    <mergeCell ref="B5:E5"/>
    <mergeCell ref="E17:E18"/>
    <mergeCell ref="F17:F18"/>
    <mergeCell ref="D14:G14"/>
    <mergeCell ref="G6:H8"/>
    <mergeCell ref="H12:H15"/>
    <mergeCell ref="B16:H16"/>
    <mergeCell ref="D13:G13"/>
    <mergeCell ref="A28:C28"/>
    <mergeCell ref="B26:C26"/>
    <mergeCell ref="G36:H36"/>
    <mergeCell ref="A31:B31"/>
    <mergeCell ref="B36:C36"/>
    <mergeCell ref="E31:H34"/>
    <mergeCell ref="B25:C25"/>
    <mergeCell ref="B24:C24"/>
    <mergeCell ref="B21:C21"/>
    <mergeCell ref="B23:C23"/>
    <mergeCell ref="A25:A27"/>
    <mergeCell ref="B20:C20"/>
    <mergeCell ref="B19:C19"/>
    <mergeCell ref="A23:A24"/>
  </mergeCells>
  <conditionalFormatting sqref="H12">
    <cfRule type="expression" dxfId="1" priority="20">
      <formula>$F$13&gt;6</formula>
    </cfRule>
  </conditionalFormatting>
  <hyperlinks>
    <hyperlink ref="D11:E11" r:id="rId1" display="odkaz na stanovení dle regionu ZDE" xr:uid="{00000000-0004-0000-0000-000000000000}"/>
  </hyperlinks>
  <printOptions horizontalCentered="1" verticalCentered="1"/>
  <pageMargins left="0" right="0" top="0" bottom="0" header="0" footer="0"/>
  <pageSetup paperSize="9" scale="60" fitToWidth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4" r:id="rId5" name="Drop Down 240">
              <controlPr locked="0" defaultSize="0" autoLine="0" autoPict="0">
                <anchor moveWithCells="1">
                  <from>
                    <xdr:col>1</xdr:col>
                    <xdr:colOff>0</xdr:colOff>
                    <xdr:row>8</xdr:row>
                    <xdr:rowOff>257175</xdr:rowOff>
                  </from>
                  <to>
                    <xdr:col>7</xdr:col>
                    <xdr:colOff>1676400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6" name="Drop Down 241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400050</xdr:rowOff>
                  </from>
                  <to>
                    <xdr:col>7</xdr:col>
                    <xdr:colOff>1676400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01DB7583-11FC-4FB9-91AA-2EF3279FF144}">
            <xm:f>List2!$B$2&lt;=2</xm:f>
            <x14:dxf>
              <fill>
                <patternFill>
                  <bgColor theme="2" tint="-9.9948118533890809E-2"/>
                </patternFill>
              </fill>
            </x14:dxf>
          </x14:cfRule>
          <xm:sqref>B13:B14</xm:sqref>
        </x14:conditionalFormatting>
        <x14:conditionalFormatting xmlns:xm="http://schemas.microsoft.com/office/excel/2006/main">
          <x14:cfRule type="expression" priority="23" id="{49C211A9-C228-4032-81EA-54E031A871A6}">
            <xm:f>List2!$B$2=3</xm:f>
            <x14:dxf>
              <fill>
                <patternFill>
                  <bgColor theme="2" tint="-9.9948118533890809E-2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2" id="{9415E7A1-1E6F-4187-9C4E-8443C2871A54}">
            <xm:f>List2!$A$22=2</xm:f>
            <x14:dxf>
              <font>
                <color theme="0"/>
              </font>
            </x14:dxf>
          </x14:cfRule>
          <xm:sqref>C11</xm:sqref>
        </x14:conditionalFormatting>
        <x14:conditionalFormatting xmlns:xm="http://schemas.microsoft.com/office/excel/2006/main">
          <x14:cfRule type="expression" priority="12" id="{96FF4FA9-5C52-4813-AAD0-79AF306C5D82}">
            <xm:f>List1!$A$1=1</xm:f>
            <x14:dxf>
              <font>
                <b/>
                <i val="0"/>
                <color rgb="FFFF0000"/>
              </font>
            </x14:dxf>
          </x14:cfRule>
          <xm:sqref>D12</xm:sqref>
        </x14:conditionalFormatting>
        <x14:conditionalFormatting xmlns:xm="http://schemas.microsoft.com/office/excel/2006/main">
          <x14:cfRule type="expression" priority="5" id="{12114860-1944-41DD-BFDF-8FD10B03DF51}">
            <xm:f>List2!$A$22=2</xm:f>
            <x14:dxf>
              <font>
                <b/>
                <i val="0"/>
                <color rgb="FF00B0F0"/>
              </font>
            </x14:dxf>
          </x14:cfRule>
          <xm:sqref>D11:E11</xm:sqref>
        </x14:conditionalFormatting>
        <x14:conditionalFormatting xmlns:xm="http://schemas.microsoft.com/office/excel/2006/main">
          <x14:cfRule type="expression" priority="10" id="{0E55D43B-DA7D-4437-9F05-5AB904878DF3}">
            <xm:f>List2!$B$2=2</xm:f>
            <x14:dxf>
              <font>
                <color theme="0" tint="-4.9989318521683403E-2"/>
              </font>
              <fill>
                <patternFill>
                  <bgColor theme="0" tint="-4.9989318521683403E-2"/>
                </patternFill>
              </fill>
            </x14:dxf>
          </x14:cfRule>
          <xm:sqref>D19:E19 D21:E22</xm:sqref>
        </x14:conditionalFormatting>
        <x14:conditionalFormatting xmlns:xm="http://schemas.microsoft.com/office/excel/2006/main">
          <x14:cfRule type="expression" priority="19" id="{CD5029A6-2BFD-4CF5-B068-5A6DF6168DD7}">
            <xm:f>List2!$B$2=1</xm:f>
            <x14:dxf>
              <fill>
                <patternFill>
                  <bgColor theme="2" tint="-9.9948118533890809E-2"/>
                </patternFill>
              </fill>
            </x14:dxf>
          </x14:cfRule>
          <xm:sqref>D19:E19</xm:sqref>
        </x14:conditionalFormatting>
        <x14:conditionalFormatting xmlns:xm="http://schemas.microsoft.com/office/excel/2006/main">
          <x14:cfRule type="expression" priority="9" id="{AAB51DD4-9196-4920-A255-21C327DA2C92}">
            <xm:f>List2!$B$2=3</xm:f>
            <x14:dxf>
              <font>
                <color theme="0" tint="-4.9989318521683403E-2"/>
              </font>
              <fill>
                <patternFill>
                  <bgColor theme="0" tint="-4.9989318521683403E-2"/>
                </patternFill>
              </fill>
            </x14:dxf>
          </x14:cfRule>
          <xm:sqref>D19:E20</xm:sqref>
        </x14:conditionalFormatting>
        <x14:conditionalFormatting xmlns:xm="http://schemas.microsoft.com/office/excel/2006/main">
          <x14:cfRule type="expression" priority="18" id="{160D0702-C007-4939-BB1E-E071F6C1CA81}">
            <xm:f>List2!$B$2=2</xm:f>
            <x14:dxf>
              <fill>
                <patternFill>
                  <bgColor theme="2" tint="-9.9948118533890809E-2"/>
                </patternFill>
              </fill>
            </x14:dxf>
          </x14:cfRule>
          <xm:sqref>D20:E20</xm:sqref>
        </x14:conditionalFormatting>
        <x14:conditionalFormatting xmlns:xm="http://schemas.microsoft.com/office/excel/2006/main">
          <x14:cfRule type="expression" priority="11" id="{3B594B59-20C7-4AFB-82E1-BB09798386AB}">
            <xm:f>List2!$B$2=1</xm:f>
            <x14:dxf>
              <font>
                <color theme="0" tint="-4.9989318521683403E-2"/>
              </font>
              <fill>
                <patternFill>
                  <bgColor theme="0" tint="-4.9989318521683403E-2"/>
                </patternFill>
              </fill>
            </x14:dxf>
          </x14:cfRule>
          <xm:sqref>D20:E22 D24:E24</xm:sqref>
        </x14:conditionalFormatting>
        <x14:conditionalFormatting xmlns:xm="http://schemas.microsoft.com/office/excel/2006/main">
          <x14:cfRule type="expression" priority="16" id="{BAE66A74-1ECB-4C47-8226-6F0ECA5F6C2B}">
            <xm:f>List2!$B$2=3</xm:f>
            <x14:dxf>
              <fill>
                <patternFill>
                  <bgColor theme="2" tint="-9.9948118533890809E-2"/>
                </patternFill>
              </fill>
            </x14:dxf>
          </x14:cfRule>
          <xm:sqref>D21:E22</xm:sqref>
        </x14:conditionalFormatting>
        <x14:conditionalFormatting xmlns:xm="http://schemas.microsoft.com/office/excel/2006/main">
          <x14:cfRule type="expression" priority="17" id="{C192AE2F-B87F-4E18-B76C-0D769B7AF4EA}">
            <xm:f>List2!$B$2&gt;=2</xm:f>
            <x14:dxf>
              <fill>
                <patternFill>
                  <bgColor theme="2" tint="-9.9948118533890809E-2"/>
                </patternFill>
              </fill>
            </x14:dxf>
          </x14:cfRule>
          <xm:sqref>D24:E24</xm:sqref>
        </x14:conditionalFormatting>
        <x14:conditionalFormatting xmlns:xm="http://schemas.microsoft.com/office/excel/2006/main">
          <x14:cfRule type="expression" priority="1" id="{E7FE1C2F-06E0-41D5-9269-3361271A3E46}">
            <xm:f>List2!$B$2=3</xm:f>
            <x14:dxf>
              <font>
                <color theme="0"/>
              </font>
            </x14:dxf>
          </x14:cfRule>
          <xm:sqref>D13:G13 B16:H16</xm:sqref>
        </x14:conditionalFormatting>
        <x14:conditionalFormatting xmlns:xm="http://schemas.microsoft.com/office/excel/2006/main">
          <x14:cfRule type="expression" priority="7" id="{5F40FEC2-08DC-429C-89E8-5959DA00C6E0}">
            <xm:f>List2!$B$2=2</xm:f>
            <x14:dxf>
              <font>
                <color theme="0" tint="-4.9989318521683403E-2"/>
              </font>
            </x14:dxf>
          </x14:cfRule>
          <xm:sqref>F19:H19 F21:H22</xm:sqref>
        </x14:conditionalFormatting>
        <x14:conditionalFormatting xmlns:xm="http://schemas.microsoft.com/office/excel/2006/main">
          <x14:cfRule type="expression" priority="6" id="{0CADDAC9-6271-442A-BE5B-F19A90179FBE}">
            <xm:f>List2!$B$2=3</xm:f>
            <x14:dxf>
              <font>
                <color theme="0" tint="-4.9989318521683403E-2"/>
              </font>
            </x14:dxf>
          </x14:cfRule>
          <xm:sqref>F19:H20</xm:sqref>
        </x14:conditionalFormatting>
        <x14:conditionalFormatting xmlns:xm="http://schemas.microsoft.com/office/excel/2006/main">
          <x14:cfRule type="expression" priority="8" id="{CD063874-E32F-4A8B-9E9F-416D3DB11CE1}">
            <xm:f>List2!$B$2=1</xm:f>
            <x14:dxf>
              <font>
                <color theme="0" tint="-4.9989318521683403E-2"/>
              </font>
            </x14:dxf>
          </x14:cfRule>
          <xm:sqref>F20:H22 F24:H24</xm:sqref>
        </x14:conditionalFormatting>
        <x14:conditionalFormatting xmlns:xm="http://schemas.microsoft.com/office/excel/2006/main">
          <x14:cfRule type="expression" priority="4" id="{579BB59E-F0FB-4A1B-96EB-44BD67A68246}">
            <xm:f>List2!$A$22=2</xm:f>
            <x14:dxf>
              <fill>
                <patternFill>
                  <bgColor theme="2" tint="-9.9948118533890809E-2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3" id="{F8153387-5D48-49E6-ADC8-6951A9756F6F}">
            <xm:f>List2!$A$22=2</xm:f>
            <x14:dxf>
              <font>
                <color theme="1"/>
              </font>
            </x14:dxf>
          </x14:cfRule>
          <xm:sqref>H11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49"/>
  <sheetViews>
    <sheetView zoomScale="70" zoomScaleNormal="70" workbookViewId="0">
      <selection activeCell="B2" sqref="B2"/>
    </sheetView>
  </sheetViews>
  <sheetFormatPr defaultRowHeight="15" x14ac:dyDescent="0.25"/>
  <cols>
    <col min="1" max="1" width="11.28515625" customWidth="1"/>
    <col min="2" max="2" width="63.85546875" style="9" customWidth="1"/>
    <col min="3" max="3" width="92.5703125" customWidth="1"/>
    <col min="4" max="4" width="18.42578125" customWidth="1"/>
    <col min="5" max="5" width="15.42578125" customWidth="1"/>
    <col min="6" max="6" width="14" customWidth="1"/>
    <col min="7" max="7" width="10.85546875" bestFit="1" customWidth="1"/>
    <col min="8" max="8" width="13.85546875" customWidth="1"/>
    <col min="9" max="9" width="11.140625" bestFit="1" customWidth="1"/>
    <col min="10" max="11" width="12.5703125" customWidth="1"/>
    <col min="12" max="12" width="11.42578125" customWidth="1"/>
  </cols>
  <sheetData>
    <row r="1" spans="1:14" x14ac:dyDescent="0.25">
      <c r="C1" s="6"/>
      <c r="D1" s="6"/>
      <c r="E1" s="6"/>
    </row>
    <row r="2" spans="1:14" ht="27.75" customHeight="1" x14ac:dyDescent="0.25">
      <c r="B2" s="9">
        <v>1</v>
      </c>
      <c r="C2" s="7" t="s">
        <v>60</v>
      </c>
      <c r="D2" s="6"/>
      <c r="E2" s="6"/>
      <c r="H2" t="s">
        <v>51</v>
      </c>
      <c r="I2" t="s">
        <v>52</v>
      </c>
      <c r="J2" t="s">
        <v>54</v>
      </c>
      <c r="L2" t="s">
        <v>55</v>
      </c>
    </row>
    <row r="3" spans="1:14" ht="27.75" customHeight="1" x14ac:dyDescent="0.25">
      <c r="A3" s="6"/>
      <c r="B3" s="7"/>
      <c r="C3" s="7" t="s">
        <v>58</v>
      </c>
      <c r="D3" s="6"/>
      <c r="E3" s="70">
        <f>'Kumulativní rozpočet projektu'!B13</f>
        <v>0</v>
      </c>
      <c r="F3" s="70"/>
      <c r="G3" s="70" t="s">
        <v>46</v>
      </c>
      <c r="H3" s="71">
        <f>E3*F9</f>
        <v>0</v>
      </c>
      <c r="I3" s="71">
        <f>E4*G9</f>
        <v>0</v>
      </c>
      <c r="J3" s="71"/>
      <c r="K3" s="71">
        <v>7000000</v>
      </c>
      <c r="L3">
        <f>SMALL(H3:J3,1)</f>
        <v>0</v>
      </c>
    </row>
    <row r="4" spans="1:14" ht="27.75" customHeight="1" x14ac:dyDescent="0.25">
      <c r="A4" s="6"/>
      <c r="B4" s="7"/>
      <c r="C4" s="7" t="s">
        <v>59</v>
      </c>
      <c r="D4" s="6"/>
      <c r="E4" s="70">
        <f>'Kumulativní rozpočet projektu'!B14</f>
        <v>0</v>
      </c>
      <c r="F4" s="70"/>
      <c r="G4" s="70" t="s">
        <v>47</v>
      </c>
      <c r="H4" s="71">
        <f>E3*F10</f>
        <v>0</v>
      </c>
      <c r="I4" s="71">
        <f>E4*G10</f>
        <v>0</v>
      </c>
      <c r="J4" s="71"/>
      <c r="K4" s="71"/>
      <c r="L4">
        <f>SMALL(H4:K4,1)</f>
        <v>0</v>
      </c>
      <c r="N4">
        <f>IF(B2=1,L3,IF(B2=2,L4,L5))</f>
        <v>0</v>
      </c>
    </row>
    <row r="5" spans="1:14" ht="27.75" customHeight="1" x14ac:dyDescent="0.25">
      <c r="A5" s="6"/>
      <c r="B5" s="7"/>
      <c r="C5" s="7"/>
      <c r="D5" s="6"/>
      <c r="E5" s="70">
        <f>'Kumulativní rozpočet projektu'!B15</f>
        <v>0</v>
      </c>
      <c r="F5" s="70"/>
      <c r="G5" s="70" t="s">
        <v>48</v>
      </c>
      <c r="H5" s="71"/>
      <c r="I5" s="71"/>
      <c r="J5" s="71">
        <f>E5*H11</f>
        <v>0</v>
      </c>
      <c r="K5" s="71"/>
      <c r="L5">
        <f>SMALL(H5:K5,1)</f>
        <v>0</v>
      </c>
    </row>
    <row r="6" spans="1:14" ht="27.75" customHeight="1" x14ac:dyDescent="0.25">
      <c r="A6" s="6"/>
      <c r="B6" s="47" t="s">
        <v>44</v>
      </c>
      <c r="C6" s="7"/>
      <c r="D6" s="6"/>
      <c r="E6" s="6"/>
    </row>
    <row r="7" spans="1:14" ht="27.75" customHeight="1" x14ac:dyDescent="0.25">
      <c r="A7" s="6"/>
      <c r="B7" s="7"/>
      <c r="C7" s="7"/>
      <c r="D7" s="6"/>
      <c r="E7" s="6"/>
    </row>
    <row r="8" spans="1:14" ht="27.75" customHeight="1" x14ac:dyDescent="0.25">
      <c r="A8" s="6"/>
      <c r="B8" s="7"/>
      <c r="C8" s="7"/>
      <c r="D8" s="6"/>
      <c r="E8" s="6"/>
      <c r="F8" t="s">
        <v>51</v>
      </c>
      <c r="G8" s="70" t="s">
        <v>52</v>
      </c>
      <c r="H8" t="s">
        <v>54</v>
      </c>
    </row>
    <row r="9" spans="1:14" ht="27.75" customHeight="1" x14ac:dyDescent="0.25">
      <c r="A9" s="6"/>
      <c r="B9" s="7"/>
      <c r="C9" s="7"/>
      <c r="D9" s="6"/>
      <c r="E9" s="6" t="s">
        <v>49</v>
      </c>
      <c r="F9" s="71">
        <v>4000</v>
      </c>
      <c r="G9" s="71">
        <v>18000</v>
      </c>
      <c r="H9" s="71"/>
    </row>
    <row r="10" spans="1:14" ht="27.75" customHeight="1" x14ac:dyDescent="0.25">
      <c r="A10" s="6"/>
      <c r="B10" s="7"/>
      <c r="C10" s="7"/>
      <c r="D10" s="6"/>
      <c r="E10" s="6" t="s">
        <v>50</v>
      </c>
      <c r="F10" s="71">
        <v>1500</v>
      </c>
      <c r="G10" s="71">
        <v>6000</v>
      </c>
      <c r="H10" s="71"/>
    </row>
    <row r="11" spans="1:14" x14ac:dyDescent="0.25">
      <c r="A11" s="6"/>
      <c r="B11" s="7"/>
      <c r="C11" s="7"/>
      <c r="D11" s="6"/>
      <c r="E11" s="6" t="s">
        <v>53</v>
      </c>
      <c r="F11" s="71"/>
      <c r="G11" s="71"/>
      <c r="H11" s="71">
        <v>18000</v>
      </c>
    </row>
    <row r="12" spans="1:14" x14ac:dyDescent="0.25">
      <c r="A12" s="6"/>
      <c r="B12" s="7"/>
      <c r="C12" s="6"/>
      <c r="D12" s="6"/>
      <c r="E12" s="6"/>
    </row>
    <row r="13" spans="1:14" x14ac:dyDescent="0.25">
      <c r="A13" s="6"/>
      <c r="B13" s="7"/>
      <c r="C13" s="6"/>
      <c r="D13" s="6"/>
      <c r="E13" s="6"/>
    </row>
    <row r="14" spans="1:14" x14ac:dyDescent="0.25">
      <c r="A14" s="6"/>
      <c r="B14" s="7"/>
      <c r="C14" s="6"/>
      <c r="D14" s="6"/>
      <c r="E14" s="6"/>
    </row>
    <row r="15" spans="1:14" x14ac:dyDescent="0.25">
      <c r="A15" s="6"/>
      <c r="B15" s="7"/>
      <c r="C15" s="6"/>
      <c r="D15" s="6"/>
      <c r="E15" s="6"/>
    </row>
    <row r="16" spans="1:14" x14ac:dyDescent="0.25">
      <c r="A16" s="6"/>
      <c r="B16" s="7"/>
      <c r="C16" s="6"/>
      <c r="D16" s="6"/>
      <c r="E16" s="6"/>
    </row>
    <row r="17" spans="1:5" x14ac:dyDescent="0.25">
      <c r="A17" s="6"/>
      <c r="B17" s="7"/>
      <c r="C17" s="6"/>
      <c r="D17" s="6"/>
      <c r="E17" s="6"/>
    </row>
    <row r="18" spans="1:5" x14ac:dyDescent="0.25">
      <c r="A18" s="6"/>
      <c r="B18" s="7"/>
      <c r="C18" s="6"/>
      <c r="D18" s="6"/>
      <c r="E18" s="6"/>
    </row>
    <row r="20" spans="1:5" x14ac:dyDescent="0.25">
      <c r="A20" s="6"/>
    </row>
    <row r="21" spans="1:5" x14ac:dyDescent="0.25">
      <c r="A21" s="6"/>
    </row>
    <row r="22" spans="1:5" x14ac:dyDescent="0.25">
      <c r="A22" s="6">
        <v>1</v>
      </c>
      <c r="B22" s="12" t="s">
        <v>24</v>
      </c>
    </row>
    <row r="23" spans="1:5" x14ac:dyDescent="0.25">
      <c r="B23" s="12" t="s">
        <v>23</v>
      </c>
    </row>
    <row r="24" spans="1:5" x14ac:dyDescent="0.25">
      <c r="B24" s="12" t="s">
        <v>9</v>
      </c>
    </row>
    <row r="27" spans="1:5" x14ac:dyDescent="0.25">
      <c r="A27" s="6"/>
    </row>
    <row r="28" spans="1:5" x14ac:dyDescent="0.25">
      <c r="A28" s="6"/>
    </row>
    <row r="29" spans="1:5" x14ac:dyDescent="0.25">
      <c r="A29" s="6"/>
    </row>
    <row r="30" spans="1:5" x14ac:dyDescent="0.25">
      <c r="A30" s="6"/>
    </row>
    <row r="31" spans="1:5" x14ac:dyDescent="0.25">
      <c r="A31" s="2"/>
    </row>
    <row r="32" spans="1:5" x14ac:dyDescent="0.25">
      <c r="A32" s="6"/>
    </row>
    <row r="33" spans="1:2" x14ac:dyDescent="0.25">
      <c r="A33" s="3" t="b">
        <v>1</v>
      </c>
    </row>
    <row r="34" spans="1:2" x14ac:dyDescent="0.25">
      <c r="A34" s="6"/>
    </row>
    <row r="35" spans="1:2" x14ac:dyDescent="0.25">
      <c r="A35" s="6"/>
    </row>
    <row r="36" spans="1:2" x14ac:dyDescent="0.25">
      <c r="A36" s="6"/>
    </row>
    <row r="37" spans="1:2" x14ac:dyDescent="0.25">
      <c r="A37" s="8"/>
    </row>
    <row r="40" spans="1:2" x14ac:dyDescent="0.25">
      <c r="A40" s="6"/>
    </row>
    <row r="41" spans="1:2" x14ac:dyDescent="0.25">
      <c r="A41" s="6"/>
    </row>
    <row r="43" spans="1:2" x14ac:dyDescent="0.25">
      <c r="A43" s="6"/>
    </row>
    <row r="46" spans="1:2" x14ac:dyDescent="0.25">
      <c r="A46">
        <v>1</v>
      </c>
      <c r="B46" s="9" t="s">
        <v>10</v>
      </c>
    </row>
    <row r="47" spans="1:2" x14ac:dyDescent="0.25">
      <c r="B47" s="12" t="s">
        <v>11</v>
      </c>
    </row>
    <row r="48" spans="1:2" x14ac:dyDescent="0.25">
      <c r="B48" s="12" t="s">
        <v>12</v>
      </c>
    </row>
    <row r="49" spans="2:2" x14ac:dyDescent="0.25">
      <c r="B49" s="12" t="s">
        <v>13</v>
      </c>
    </row>
  </sheetData>
  <sheetProtection selectLockedCells="1"/>
  <dataValidations disablePrompts="1" count="1">
    <dataValidation type="list" allowBlank="1" showInputMessage="1" showErrorMessage="1" sqref="H24" xr:uid="{00000000-0002-0000-0100-000000000000}">
      <formula1>$A$27:$A$36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Drop Down 4">
              <controlPr defaultSize="0" autoLine="0" autoPict="0" altText="Seznam">
                <anchor moveWithCells="1">
                  <from>
                    <xdr:col>5</xdr:col>
                    <xdr:colOff>66675</xdr:colOff>
                    <xdr:row>30</xdr:row>
                    <xdr:rowOff>38100</xdr:rowOff>
                  </from>
                  <to>
                    <xdr:col>7</xdr:col>
                    <xdr:colOff>428625</xdr:colOff>
                    <xdr:row>31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cols>
    <col min="1" max="1" width="16" customWidth="1"/>
  </cols>
  <sheetData>
    <row r="1" spans="1:1" x14ac:dyDescent="0.25">
      <c r="A1">
        <f>IF(AND(List2!B2=1,OR(List2!A22=2,List2!A22=3)),1,IF(AND(OR(List2!B2=2,List2!B2=3),List2!A22=1),1,2))</f>
        <v>2</v>
      </c>
    </row>
  </sheetData>
  <conditionalFormatting sqref="D12">
    <cfRule type="expression" dxfId="0" priority="1">
      <formula>$A$1=1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Kumulativní rozpočet projektu</vt:lpstr>
      <vt:lpstr>List2</vt:lpstr>
      <vt:lpstr>List1</vt:lpstr>
      <vt:lpstr>List2!_Toc422476566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Lukas</dc:creator>
  <cp:lastModifiedBy>Prokop Tomas</cp:lastModifiedBy>
  <cp:lastPrinted>2016-07-20T10:26:50Z</cp:lastPrinted>
  <dcterms:created xsi:type="dcterms:W3CDTF">2015-03-26T09:24:46Z</dcterms:created>
  <dcterms:modified xsi:type="dcterms:W3CDTF">2023-08-11T06:26:38Z</dcterms:modified>
</cp:coreProperties>
</file>